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LAS" sheetId="1" r:id="rId4"/>
  </sheets>
  <definedNames/>
  <calcPr/>
</workbook>
</file>

<file path=xl/sharedStrings.xml><?xml version="1.0" encoding="utf-8"?>
<sst xmlns="http://schemas.openxmlformats.org/spreadsheetml/2006/main" count="63" uniqueCount="58">
  <si>
    <t>For detailed description on how to use this tool and any of the terminology in the tool, please refer to the paper:                                                                               ATLAS: Assistive Tool for seLf-Aligning focusing Schlieren" DOI: 10.2514/6.2023-2265</t>
  </si>
  <si>
    <t>Last updated 1/26/2023 Developed by Nicholas Mejia at Case Western Reserve University</t>
  </si>
  <si>
    <t>Preliminary Steps</t>
  </si>
  <si>
    <t>Step 1</t>
  </si>
  <si>
    <t>How many test section windows do you have?</t>
  </si>
  <si>
    <t>#Windows</t>
  </si>
  <si>
    <t>Step 2</t>
  </si>
  <si>
    <t>Input test section window locations</t>
  </si>
  <si>
    <t>d_FL-TW1 [mm]</t>
  </si>
  <si>
    <t>d_FL-TW2 [mm]</t>
  </si>
  <si>
    <t>Step 3 (optional)</t>
  </si>
  <si>
    <t>Input test section window diagonal [mm]</t>
  </si>
  <si>
    <t>TW1 diagonal [mm]</t>
  </si>
  <si>
    <t>TW2 diagonal [mm]</t>
  </si>
  <si>
    <t>Step 4</t>
  </si>
  <si>
    <t>Input camera sensor diagonal</t>
  </si>
  <si>
    <t>Sensor         diagonal [mm]</t>
  </si>
  <si>
    <t>Part A: Location of the Ronchi Ruling (RR), retroreflective background (RBG), density object focal plane (DO) and relay lens (RL)</t>
  </si>
  <si>
    <t>Choose d_FL-RBG</t>
  </si>
  <si>
    <t>d_FL-RBG [mm]</t>
  </si>
  <si>
    <t>d_FL-RR [mm]</t>
  </si>
  <si>
    <t>FOV diagonal at RBG [mm]</t>
  </si>
  <si>
    <t>Choose         f_FL</t>
  </si>
  <si>
    <t>f_FL [mm]</t>
  </si>
  <si>
    <t>Choose d_FL-DO</t>
  </si>
  <si>
    <t>d_FL-DO [mm]</t>
  </si>
  <si>
    <t>d_FL-IM [mm]</t>
  </si>
  <si>
    <t>Step 3</t>
  </si>
  <si>
    <t>Confirm whether you need a relay lens or not</t>
  </si>
  <si>
    <t>Do you?</t>
  </si>
  <si>
    <t>Yes</t>
  </si>
  <si>
    <t>Choose f_RL</t>
  </si>
  <si>
    <t>f_RL [mm]</t>
  </si>
  <si>
    <t>Step 5</t>
  </si>
  <si>
    <t>Input d_RL-CAM</t>
  </si>
  <si>
    <t>d_RL-CAM [mm]</t>
  </si>
  <si>
    <t>d_FL-RL [mm]</t>
  </si>
  <si>
    <t>FOV diagonal at DO [mm]</t>
  </si>
  <si>
    <t>Step 6</t>
  </si>
  <si>
    <t>Final checks on Part A</t>
  </si>
  <si>
    <t>Part B: Choosing a Rochon prism with suitable cutoff</t>
  </si>
  <si>
    <t>Choose h_RP</t>
  </si>
  <si>
    <t>h_RP [mm]</t>
  </si>
  <si>
    <t>Minimum δ_cutoff [mm]</t>
  </si>
  <si>
    <t>Perform part B and C simulataneously to determine what parameters are required for the %cutoff you need</t>
  </si>
  <si>
    <t>Choose w_RP</t>
  </si>
  <si>
    <t>w_RP [mm]</t>
  </si>
  <si>
    <t>Choose t_RP</t>
  </si>
  <si>
    <t>t_RP [mm]</t>
  </si>
  <si>
    <t>Maximum δ_cutoff [mm]</t>
  </si>
  <si>
    <t>Choose beam exit angle (β)</t>
  </si>
  <si>
    <t>β [deg]</t>
  </si>
  <si>
    <t>Part C: Choosing a Ronchi ruling frequency</t>
  </si>
  <si>
    <t>Choose your RR frequency</t>
  </si>
  <si>
    <t>RR frequency [lp/mm]</t>
  </si>
  <si>
    <t>Minimum %_cutoff</t>
  </si>
  <si>
    <t>Please refer to the AIAA Scitech paper for information about choosing a Ronchi ruling frequency.</t>
  </si>
  <si>
    <t>Maximum %_cutoff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</si>
</sst>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3.0"/>
      <color rgb="FFFFFFFF"/>
      <name val="Arial"/>
      <scheme val="minor"/>
    </font>
    <font>
      <color rgb="FFFFFFFF"/>
      <name val="Arial"/>
      <scheme val="minor"/>
    </font>
    <font>
      <color theme="1"/>
      <name val="Arial"/>
      <scheme val="minor"/>
    </font>
    <font>
      <b/>
      <sz val="13.0"/>
      <color theme="1"/>
      <name val="Arial"/>
      <scheme val="minor"/>
    </font>
    <font>
      <sz val="18.0"/>
      <color theme="1"/>
      <name val="Arial"/>
      <scheme val="minor"/>
    </font>
    <font>
      <b/>
      <color theme="1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vertical="center"/>
    </xf>
    <xf borderId="0" fillId="3" fontId="4" numFmtId="0" xfId="0" applyAlignment="1" applyFill="1" applyFont="1">
      <alignment horizontal="center" readingOrder="0" vertical="center"/>
    </xf>
    <xf borderId="0" fillId="4" fontId="5" numFmtId="0" xfId="0" applyAlignment="1" applyFill="1" applyFont="1">
      <alignment horizontal="center" readingOrder="0" shrinkToFit="0" vertical="center" wrapText="1"/>
    </xf>
    <xf borderId="0" fillId="4" fontId="6" numFmtId="0" xfId="0" applyAlignment="1" applyFont="1">
      <alignment horizontal="center" readingOrder="0" shrinkToFit="0" vertical="center" wrapText="1"/>
    </xf>
    <xf borderId="0" fillId="5" fontId="6" numFmtId="0" xfId="0" applyAlignment="1" applyFill="1" applyFont="1">
      <alignment horizontal="center" readingOrder="0" shrinkToFit="0" vertical="center" wrapText="1"/>
    </xf>
    <xf borderId="0" fillId="6" fontId="3" numFmtId="0" xfId="0" applyAlignment="1" applyFill="1" applyFont="1">
      <alignment horizontal="center" readingOrder="0" vertical="center"/>
    </xf>
    <xf borderId="0" fillId="5" fontId="3" numFmtId="0" xfId="0" applyAlignment="1" applyFont="1">
      <alignment horizontal="center" shrinkToFit="0" vertical="center" wrapText="1"/>
    </xf>
    <xf borderId="0" fillId="5" fontId="4" numFmtId="0" xfId="0" applyAlignment="1" applyFont="1">
      <alignment horizontal="center" readingOrder="0" vertical="center"/>
    </xf>
    <xf borderId="0" fillId="7" fontId="3" numFmtId="0" xfId="0" applyAlignment="1" applyFill="1" applyFont="1">
      <alignment horizontal="center" readingOrder="0" vertical="center"/>
    </xf>
    <xf borderId="0" fillId="5" fontId="3" numFmtId="0" xfId="0" applyAlignment="1" applyFont="1">
      <alignment horizontal="center" vertical="center"/>
    </xf>
    <xf borderId="0" fillId="5" fontId="4" numFmtId="0" xfId="0" applyAlignment="1" applyFont="1">
      <alignment horizontal="center" readingOrder="0" shrinkToFit="0" vertical="center" wrapText="1"/>
    </xf>
    <xf borderId="0" fillId="6" fontId="3" numFmtId="0" xfId="0" applyAlignment="1" applyFont="1">
      <alignment horizontal="center" readingOrder="0" shrinkToFit="0" vertical="center" wrapText="1"/>
    </xf>
    <xf borderId="0" fillId="2" fontId="4" numFmtId="0" xfId="0" applyAlignment="1" applyFont="1">
      <alignment horizontal="center" readingOrder="0" vertical="center"/>
    </xf>
    <xf borderId="0" fillId="8" fontId="3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9" fontId="3" numFmtId="4" xfId="0" applyAlignment="1" applyFill="1" applyFont="1" applyNumberFormat="1">
      <alignment horizontal="center" shrinkToFit="0" vertical="center" wrapText="1"/>
    </xf>
    <xf borderId="0" fillId="2" fontId="5" numFmtId="0" xfId="0" applyAlignment="1" applyFont="1">
      <alignment horizontal="center" readingOrder="0" shrinkToFit="0" vertical="center" wrapText="1"/>
    </xf>
    <xf borderId="0" fillId="10" fontId="3" numFmtId="0" xfId="0" applyAlignment="1" applyFill="1" applyFont="1">
      <alignment horizontal="center" readingOrder="0" shrinkToFit="0" vertical="center" wrapText="1"/>
    </xf>
    <xf borderId="0" fillId="9" fontId="3" numFmtId="4" xfId="0" applyAlignment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center" readingOrder="0" vertical="center"/>
    </xf>
  </cellXfs>
  <cellStyles count="1">
    <cellStyle xfId="0" name="Normal" builtinId="0"/>
  </cellStyles>
  <dxfs count="3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jp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200025</xdr:colOff>
      <xdr:row>27</xdr:row>
      <xdr:rowOff>9525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28</xdr:row>
      <xdr:rowOff>200025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314325</xdr:colOff>
      <xdr:row>26</xdr:row>
      <xdr:rowOff>123825</xdr:rowOff>
    </xdr:from>
    <xdr:ext cx="1362075" cy="13620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32</xdr:row>
      <xdr:rowOff>19050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314325</xdr:colOff>
      <xdr:row>30</xdr:row>
      <xdr:rowOff>133350</xdr:rowOff>
    </xdr:from>
    <xdr:ext cx="1362075" cy="13620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35</xdr:row>
      <xdr:rowOff>209550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39</xdr:row>
      <xdr:rowOff>200025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43</xdr:row>
      <xdr:rowOff>180975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47</xdr:row>
      <xdr:rowOff>180975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9</xdr:row>
      <xdr:rowOff>19050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742950</xdr:colOff>
      <xdr:row>25</xdr:row>
      <xdr:rowOff>123825</xdr:rowOff>
    </xdr:from>
    <xdr:ext cx="11763375" cy="4133850"/>
    <xdr:pic>
      <xdr:nvPicPr>
        <xdr:cNvPr id="0" name="image1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55</xdr:row>
      <xdr:rowOff>190500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53</xdr:row>
      <xdr:rowOff>209550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57</xdr:row>
      <xdr:rowOff>190500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59</xdr:row>
      <xdr:rowOff>171450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21</xdr:row>
      <xdr:rowOff>19050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314325</xdr:colOff>
      <xdr:row>42</xdr:row>
      <xdr:rowOff>95250</xdr:rowOff>
    </xdr:from>
    <xdr:ext cx="1362075" cy="13620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68</xdr:row>
      <xdr:rowOff>38100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12</xdr:row>
      <xdr:rowOff>200025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542925</xdr:colOff>
      <xdr:row>54</xdr:row>
      <xdr:rowOff>9525</xdr:rowOff>
    </xdr:from>
    <xdr:ext cx="2000250" cy="20002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542925</xdr:colOff>
      <xdr:row>65</xdr:row>
      <xdr:rowOff>28575</xdr:rowOff>
    </xdr:from>
    <xdr:ext cx="2000250" cy="20002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695325</xdr:colOff>
      <xdr:row>6</xdr:row>
      <xdr:rowOff>76200</xdr:rowOff>
    </xdr:from>
    <xdr:ext cx="10658475" cy="3657600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200025</xdr:colOff>
      <xdr:row>17</xdr:row>
      <xdr:rowOff>38100</xdr:rowOff>
    </xdr:from>
    <xdr:ext cx="781050" cy="781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5"/>
    <col customWidth="1" min="3" max="3" width="16.13"/>
    <col customWidth="1" min="4" max="4" width="15.75"/>
  </cols>
  <sheetData>
    <row r="1" ht="10.5" customHeight="1">
      <c r="A1" s="1" t="s">
        <v>0</v>
      </c>
      <c r="M1" s="2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0.5" customHeight="1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0.5" customHeight="1"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0.5" customHeight="1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0.5" customHeight="1"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0.5" customHeight="1"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0.5" customHeight="1"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4" t="s">
        <v>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5" t="s">
        <v>3</v>
      </c>
      <c r="B10" s="6" t="s">
        <v>4</v>
      </c>
      <c r="C10" s="7"/>
      <c r="D10" s="8" t="s">
        <v>5</v>
      </c>
      <c r="E10" s="9" t="str">
        <f>if(D12="More than 2","ATLAS only supports two windows at this time. Please refer to the schematic or paper to see the system that ATLAS supports","")</f>
        <v/>
      </c>
      <c r="I10" s="10"/>
      <c r="J10" s="10"/>
      <c r="K10" s="10"/>
      <c r="L10" s="1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I11" s="10"/>
      <c r="J11" s="10"/>
      <c r="K11" s="10"/>
      <c r="L11" s="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D12" s="11">
        <v>0.0</v>
      </c>
      <c r="I12" s="10"/>
      <c r="J12" s="10"/>
      <c r="K12" s="10"/>
      <c r="L12" s="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I13" s="10"/>
      <c r="J13" s="10"/>
      <c r="K13" s="10"/>
      <c r="L13" s="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5" t="s">
        <v>6</v>
      </c>
      <c r="B14" s="6" t="s">
        <v>7</v>
      </c>
      <c r="C14" s="7"/>
      <c r="D14" s="8" t="s">
        <v>8</v>
      </c>
      <c r="E14" s="12" t="str">
        <f>if(D12=0,"Leave this step blank if you have no test section windows","")</f>
        <v>Leave this step blank if you have no test section windows</v>
      </c>
      <c r="I14" s="10"/>
      <c r="J14" s="10"/>
      <c r="K14" s="10"/>
      <c r="L14" s="1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D15" s="11"/>
      <c r="I15" s="10"/>
      <c r="J15" s="10"/>
      <c r="K15" s="10"/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D16" s="8" t="s">
        <v>9</v>
      </c>
      <c r="E16" s="9" t="str">
        <f>if(or(D12=1,D12=0),"Leave this step blank if you have less than two test section windows","")</f>
        <v>Leave this step blank if you have less than two test section windows</v>
      </c>
      <c r="I16" s="10"/>
      <c r="J16" s="10"/>
      <c r="K16" s="10"/>
      <c r="L16" s="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D17" s="11"/>
      <c r="I17" s="10"/>
      <c r="J17" s="10"/>
      <c r="K17" s="10"/>
      <c r="L17" s="1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5" t="s">
        <v>10</v>
      </c>
      <c r="B18" s="6" t="s">
        <v>11</v>
      </c>
      <c r="C18" s="7"/>
      <c r="D18" s="8" t="s">
        <v>12</v>
      </c>
      <c r="E18" s="13"/>
      <c r="F18" s="13"/>
      <c r="G18" s="13"/>
      <c r="H18" s="13"/>
      <c r="I18" s="10"/>
      <c r="J18" s="10"/>
      <c r="K18" s="10"/>
      <c r="L18" s="1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D19" s="11"/>
      <c r="E19" s="13"/>
      <c r="F19" s="13"/>
      <c r="G19" s="13"/>
      <c r="H19" s="13"/>
      <c r="I19" s="10"/>
      <c r="J19" s="10"/>
      <c r="K19" s="10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D20" s="8" t="s">
        <v>13</v>
      </c>
      <c r="E20" s="13"/>
      <c r="F20" s="13"/>
      <c r="G20" s="13"/>
      <c r="H20" s="13"/>
      <c r="I20" s="10"/>
      <c r="J20" s="10"/>
      <c r="K20" s="10"/>
      <c r="L20" s="1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D21" s="11"/>
      <c r="E21" s="13"/>
      <c r="F21" s="13"/>
      <c r="G21" s="13"/>
      <c r="H21" s="13"/>
      <c r="I21" s="10"/>
      <c r="J21" s="10"/>
      <c r="K21" s="10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5" t="s">
        <v>14</v>
      </c>
      <c r="B22" s="6" t="s">
        <v>15</v>
      </c>
      <c r="C22" s="7"/>
      <c r="D22" s="14" t="s">
        <v>16</v>
      </c>
      <c r="E22" s="13"/>
      <c r="F22" s="13"/>
      <c r="G22" s="13"/>
      <c r="H22" s="13"/>
      <c r="I22" s="10"/>
      <c r="J22" s="10"/>
      <c r="K22" s="10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E23" s="13"/>
      <c r="F23" s="13"/>
      <c r="G23" s="13"/>
      <c r="H23" s="13"/>
      <c r="I23" s="10"/>
      <c r="J23" s="10"/>
      <c r="K23" s="10"/>
      <c r="L23" s="1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D24" s="11">
        <v>28.96</v>
      </c>
      <c r="E24" s="13"/>
      <c r="F24" s="13"/>
      <c r="G24" s="13"/>
      <c r="H24" s="13"/>
      <c r="I24" s="10"/>
      <c r="J24" s="10"/>
      <c r="K24" s="10"/>
      <c r="L24" s="1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E25" s="13"/>
      <c r="F25" s="13"/>
      <c r="G25" s="13"/>
      <c r="H25" s="13"/>
      <c r="I25" s="10"/>
      <c r="J25" s="10"/>
      <c r="K25" s="10"/>
      <c r="L25" s="1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4" t="s">
        <v>17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5" t="s">
        <v>3</v>
      </c>
      <c r="B29" s="6" t="s">
        <v>18</v>
      </c>
      <c r="C29" s="7"/>
      <c r="D29" s="8" t="s">
        <v>19</v>
      </c>
      <c r="E29" s="3"/>
      <c r="G29" s="16" t="s">
        <v>20</v>
      </c>
      <c r="I29" s="16" t="s">
        <v>21</v>
      </c>
      <c r="K29" s="17" t="str">
        <f>if(isblank(D15),"","FOV diagonal at TW1 [mm]")</f>
        <v/>
      </c>
      <c r="L29" s="17" t="str">
        <f>if(isblank(D17),"","FOV diagonal at TW2 [mm]")</f>
        <v/>
      </c>
      <c r="M29" s="18" t="str">
        <f>if(and(K31="",L31=""),"","These are the FOV diagonals at your test section windows. Check for Vignetting!")</f>
        <v/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D30" s="11">
        <v>1050.0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B31" s="6" t="s">
        <v>22</v>
      </c>
      <c r="C31" s="7"/>
      <c r="D31" s="8" t="s">
        <v>23</v>
      </c>
      <c r="G31" s="19">
        <f>IFERROR(1/(1/D32-1/D30),"Waiting for d_FL-RBG or f-FL")</f>
        <v>52.5</v>
      </c>
      <c r="I31" s="19">
        <f>IFERROR(D30*D24/D32,"Waiting for d_FL-RBG or f-FL")</f>
        <v>608.16</v>
      </c>
      <c r="K31" s="17" t="str">
        <f>if(isblank(D15),"",D15*D24/D32)</f>
        <v/>
      </c>
      <c r="L31" s="17" t="str">
        <f>if(isblank(D17),"",D17*D24/D32)</f>
        <v/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D32" s="11">
        <v>50.0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5" t="s">
        <v>6</v>
      </c>
      <c r="B33" s="6" t="s">
        <v>24</v>
      </c>
      <c r="C33" s="7"/>
      <c r="D33" s="8" t="s">
        <v>25</v>
      </c>
      <c r="E33" s="3"/>
      <c r="G33" s="16" t="s">
        <v>26</v>
      </c>
      <c r="I33" s="18" t="str">
        <f>iferror("The image of the DO is ~"&amp;ROUND(G35-G31,0)&amp; "mm behind the Ronchi ruling. You may not have enough space for your PBS and LP before the camera. This means you may need a relay lens.","")</f>
        <v>The image of the DO is ~5mm behind the Ronchi ruling. You may not have enough space for your PBS and LP before the camera. This means you may need a relay lens.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D35" s="11">
        <v>400.0</v>
      </c>
      <c r="G35" s="19">
        <f>IFERROR(1/(1/D32-1/D35),"Waiting for d_FL-RR or d_FL-DO")</f>
        <v>57.14285714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5" t="s">
        <v>27</v>
      </c>
      <c r="B37" s="6" t="s">
        <v>28</v>
      </c>
      <c r="C37" s="7"/>
      <c r="D37" s="8" t="s">
        <v>29</v>
      </c>
      <c r="E37" s="18" t="str">
        <f>IFERROR(if(D39="I'm not sure","You have ~"&amp;round(G35-G31,0)&amp; "mm of space to fit your PBS and LP. If you can fit them comfortably in this space and have the camera sensor located at the d_FL-IM location, then select 'Yes' in the previous dropdown menu. If you cannot, select 'No'.",IF(D39="Yes","Proceed to Step 4","Proceed to Step 6")),"")</f>
        <v>Proceed to Step 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D39" s="11" t="s">
        <v>30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5" t="s">
        <v>14</v>
      </c>
      <c r="B41" s="6" t="s">
        <v>31</v>
      </c>
      <c r="C41" s="7"/>
      <c r="D41" s="8" t="s">
        <v>32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D43" s="11">
        <v>75.0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5" t="s">
        <v>33</v>
      </c>
      <c r="B45" s="6" t="s">
        <v>34</v>
      </c>
      <c r="C45" s="7"/>
      <c r="D45" s="8" t="s">
        <v>35</v>
      </c>
      <c r="E45" s="3"/>
      <c r="G45" s="16" t="s">
        <v>36</v>
      </c>
      <c r="I45" s="16" t="s">
        <v>37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D47" s="11">
        <v>150.0</v>
      </c>
      <c r="G47" s="19">
        <f>iferror((1/D43-1/D47)^-1+G35,"")</f>
        <v>207.1428571</v>
      </c>
      <c r="I47" s="19">
        <f>iferror(D24*D35*(G47-G35)/(D47*D32),"Waiting for inputs")</f>
        <v>231.68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5" t="s">
        <v>38</v>
      </c>
      <c r="B49" s="6" t="s">
        <v>39</v>
      </c>
      <c r="C49" s="7"/>
      <c r="D49" s="18" t="str">
        <f>if(D47="",,"Check placement of optics. A simple way to do so is to place a screw at the DO location and see if you can image the threads sharply. Refer to the paper for info on this")</f>
        <v>Check placement of optics. A simple way to do so is to place a screw at the DO location and see if you can image the threads sharply. Refer to the paper for info on this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9.0" customHeight="1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4" t="s">
        <v>40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5" t="s">
        <v>3</v>
      </c>
      <c r="B56" s="6" t="s">
        <v>41</v>
      </c>
      <c r="C56" s="7"/>
      <c r="D56" s="8" t="s">
        <v>42</v>
      </c>
      <c r="E56" s="3"/>
      <c r="H56" s="16" t="s">
        <v>43</v>
      </c>
      <c r="J56" s="21" t="s">
        <v>44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D57" s="11">
        <v>75.0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B58" s="6" t="s">
        <v>45</v>
      </c>
      <c r="C58" s="7"/>
      <c r="D58" s="8" t="s">
        <v>46</v>
      </c>
      <c r="H58" s="22">
        <f>tan(RADIANS(D63))*(D61/2+G31)</f>
        <v>0.125445739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D59" s="11">
        <v>75.0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B60" s="6" t="s">
        <v>47</v>
      </c>
      <c r="C60" s="7"/>
      <c r="D60" s="8" t="s">
        <v>48</v>
      </c>
      <c r="H60" s="16" t="s">
        <v>49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D61" s="11">
        <v>10.0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B62" s="6" t="s">
        <v>50</v>
      </c>
      <c r="C62" s="7"/>
      <c r="D62" s="8" t="s">
        <v>51</v>
      </c>
      <c r="H62" s="22">
        <f>if(D12=0,tan(RADIANS(D63))*(D61/2+D35),tan(radians(D63))*(D61/2+D15))</f>
        <v>0.8835743357</v>
      </c>
      <c r="N62" s="3"/>
      <c r="O62" s="3"/>
      <c r="P62" s="3"/>
      <c r="Q62" s="2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D63" s="11">
        <v>0.125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8.25" customHeight="1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4" t="s">
        <v>52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5" t="s">
        <v>3</v>
      </c>
      <c r="B67" s="6" t="s">
        <v>53</v>
      </c>
      <c r="C67" s="7"/>
      <c r="D67" s="14" t="s">
        <v>54</v>
      </c>
      <c r="E67" s="3"/>
      <c r="H67" s="16" t="s">
        <v>55</v>
      </c>
      <c r="J67" s="21" t="s">
        <v>56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H69" s="19">
        <f>2*H58*D71</f>
        <v>1.25445739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D71" s="11">
        <v>5.0</v>
      </c>
      <c r="H71" s="16" t="s">
        <v>57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H73" s="22">
        <f>2*H62*D71</f>
        <v>8.835743357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</sheetData>
  <mergeCells count="100">
    <mergeCell ref="A18:A21"/>
    <mergeCell ref="A22:A25"/>
    <mergeCell ref="B22:B25"/>
    <mergeCell ref="C22:C25"/>
    <mergeCell ref="A29:A32"/>
    <mergeCell ref="C29:C30"/>
    <mergeCell ref="E29:F32"/>
    <mergeCell ref="D22:D23"/>
    <mergeCell ref="A27:L28"/>
    <mergeCell ref="G29:H30"/>
    <mergeCell ref="I29:J30"/>
    <mergeCell ref="K29:K30"/>
    <mergeCell ref="L29:L30"/>
    <mergeCell ref="M29:N32"/>
    <mergeCell ref="D43:D44"/>
    <mergeCell ref="D45:D46"/>
    <mergeCell ref="E45:F48"/>
    <mergeCell ref="G45:H46"/>
    <mergeCell ref="I45:J46"/>
    <mergeCell ref="D47:D48"/>
    <mergeCell ref="G47:H48"/>
    <mergeCell ref="I47:J48"/>
    <mergeCell ref="A49:A52"/>
    <mergeCell ref="B49:B52"/>
    <mergeCell ref="C49:C52"/>
    <mergeCell ref="D49:G52"/>
    <mergeCell ref="A54:L55"/>
    <mergeCell ref="A41:A44"/>
    <mergeCell ref="B41:B44"/>
    <mergeCell ref="C41:C44"/>
    <mergeCell ref="D41:D42"/>
    <mergeCell ref="A45:A48"/>
    <mergeCell ref="B45:B48"/>
    <mergeCell ref="C45:C48"/>
    <mergeCell ref="H56:I57"/>
    <mergeCell ref="H58:I59"/>
    <mergeCell ref="B60:B61"/>
    <mergeCell ref="C60:C61"/>
    <mergeCell ref="B58:B59"/>
    <mergeCell ref="B62:B63"/>
    <mergeCell ref="A67:A74"/>
    <mergeCell ref="B67:B74"/>
    <mergeCell ref="C67:C74"/>
    <mergeCell ref="D67:D70"/>
    <mergeCell ref="E67:G74"/>
    <mergeCell ref="D71:D74"/>
    <mergeCell ref="H60:I61"/>
    <mergeCell ref="H62:I63"/>
    <mergeCell ref="H67:I68"/>
    <mergeCell ref="J67:M74"/>
    <mergeCell ref="H69:I70"/>
    <mergeCell ref="H71:I72"/>
    <mergeCell ref="H73:I74"/>
    <mergeCell ref="A56:A63"/>
    <mergeCell ref="B56:B57"/>
    <mergeCell ref="C56:C57"/>
    <mergeCell ref="E56:G63"/>
    <mergeCell ref="J56:K63"/>
    <mergeCell ref="C58:C59"/>
    <mergeCell ref="C62:C63"/>
    <mergeCell ref="A65:L66"/>
    <mergeCell ref="E14:H15"/>
    <mergeCell ref="E16:H17"/>
    <mergeCell ref="A1:L7"/>
    <mergeCell ref="M1:N7"/>
    <mergeCell ref="A8:L9"/>
    <mergeCell ref="A10:A13"/>
    <mergeCell ref="B10:B13"/>
    <mergeCell ref="C10:C13"/>
    <mergeCell ref="E10:H13"/>
    <mergeCell ref="D10:D11"/>
    <mergeCell ref="D12:D13"/>
    <mergeCell ref="A14:A17"/>
    <mergeCell ref="B14:B17"/>
    <mergeCell ref="C14:C17"/>
    <mergeCell ref="B18:B21"/>
    <mergeCell ref="C18:C21"/>
    <mergeCell ref="D24:D25"/>
    <mergeCell ref="C31:C32"/>
    <mergeCell ref="C33:C36"/>
    <mergeCell ref="D33:D34"/>
    <mergeCell ref="E33:F36"/>
    <mergeCell ref="D35:D36"/>
    <mergeCell ref="D37:D38"/>
    <mergeCell ref="D39:D40"/>
    <mergeCell ref="G31:H32"/>
    <mergeCell ref="I31:J32"/>
    <mergeCell ref="G33:H34"/>
    <mergeCell ref="G35:H36"/>
    <mergeCell ref="E37:H40"/>
    <mergeCell ref="K31:K32"/>
    <mergeCell ref="L31:L32"/>
    <mergeCell ref="I33:L36"/>
    <mergeCell ref="B29:B30"/>
    <mergeCell ref="B31:B32"/>
    <mergeCell ref="A33:A36"/>
    <mergeCell ref="B33:B36"/>
    <mergeCell ref="A37:A40"/>
    <mergeCell ref="B37:B40"/>
    <mergeCell ref="C37:C40"/>
  </mergeCells>
  <conditionalFormatting sqref="E10:H13 I33:L36 E37:H40 D49:G52">
    <cfRule type="notContainsBlanks" dxfId="0" priority="1">
      <formula>LEN(TRIM(E10))&gt;0</formula>
    </cfRule>
  </conditionalFormatting>
  <conditionalFormatting sqref="D49:D52">
    <cfRule type="notContainsBlanks" dxfId="0" priority="2">
      <formula>LEN(TRIM(D49))&gt;0</formula>
    </cfRule>
  </conditionalFormatting>
  <conditionalFormatting sqref="E14:H15">
    <cfRule type="notContainsBlanks" dxfId="0" priority="3">
      <formula>LEN(TRIM(E14))&gt;0</formula>
    </cfRule>
  </conditionalFormatting>
  <conditionalFormatting sqref="E16:H17">
    <cfRule type="notContainsBlanks" dxfId="0" priority="4">
      <formula>LEN(TRIM(E16))&gt;0</formula>
    </cfRule>
  </conditionalFormatting>
  <conditionalFormatting sqref="K29 L29">
    <cfRule type="notContainsBlanks" dxfId="0" priority="5">
      <formula>LEN(TRIM(K29))&gt;0</formula>
    </cfRule>
  </conditionalFormatting>
  <conditionalFormatting sqref="K31:L32">
    <cfRule type="notContainsBlanks" dxfId="1" priority="6">
      <formula>LEN(TRIM(K31))&gt;0</formula>
    </cfRule>
  </conditionalFormatting>
  <conditionalFormatting sqref="M29:N32">
    <cfRule type="notContainsBlanks" dxfId="0" priority="7">
      <formula>LEN(TRIM(M29))&gt;0</formula>
    </cfRule>
  </conditionalFormatting>
  <dataValidations>
    <dataValidation type="list" allowBlank="1" showErrorMessage="1" sqref="D39">
      <formula1>"Yes,No,I'm not sure"</formula1>
    </dataValidation>
    <dataValidation type="list" allowBlank="1" showErrorMessage="1" sqref="D12">
      <formula1>"0,1,2,More than 2"</formula1>
    </dataValidation>
  </dataValidations>
  <drawing r:id="rId1"/>
</worksheet>
</file>